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ienbieneduvn-my.sharepoint.com/personal/cuongnm_muongcha_dienbien_edu_vn/Documents/Máy tính/"/>
    </mc:Choice>
  </mc:AlternateContent>
  <xr:revisionPtr revIDLastSave="809" documentId="8_{EC3095F2-8F14-4DD6-85A9-BE227E6872A4}" xr6:coauthVersionLast="47" xr6:coauthVersionMax="47" xr10:uidLastSave="{BD04048C-EFF9-4C1B-8F57-CDBA240B4898}"/>
  <bookViews>
    <workbookView xWindow="-108" yWindow="-108" windowWidth="23256" windowHeight="12456" xr2:uid="{6950CFDD-7585-453B-B192-22C6A46853B7}"/>
  </bookViews>
  <sheets>
    <sheet name="Tổng hợp" sheetId="1" r:id="rId1"/>
    <sheet name="NS1" sheetId="2" r:id="rId2"/>
    <sheet name="NS2" sheetId="3" r:id="rId3"/>
    <sheet name="NS" sheetId="4" r:id="rId4"/>
    <sheet name="MTH" sheetId="5" r:id="rId5"/>
    <sheet name="Tiếu học Sl" sheetId="6" r:id="rId6"/>
    <sheet name="THCS NS" sheetId="7" r:id="rId7"/>
    <sheet name="THCS S1NS" sheetId="8" r:id="rId8"/>
    <sheet name="THCS MTH" sheetId="11" r:id="rId9"/>
    <sheet name="THCS SL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G12" i="1"/>
  <c r="H12" i="1"/>
  <c r="I12" i="1"/>
  <c r="J12" i="1"/>
  <c r="F12" i="1"/>
  <c r="G9" i="1"/>
  <c r="H9" i="1"/>
  <c r="I9" i="1"/>
  <c r="J9" i="1"/>
  <c r="F9" i="1"/>
  <c r="C11" i="1"/>
  <c r="D11" i="1"/>
  <c r="F11" i="1"/>
  <c r="G11" i="1"/>
  <c r="H11" i="1"/>
  <c r="I11" i="1"/>
  <c r="J11" i="1"/>
  <c r="C13" i="1"/>
  <c r="D13" i="1"/>
  <c r="F13" i="1"/>
  <c r="G13" i="1"/>
  <c r="J13" i="1"/>
  <c r="C14" i="1"/>
  <c r="D14" i="1"/>
  <c r="F14" i="1"/>
  <c r="G14" i="1"/>
  <c r="J14" i="1"/>
  <c r="C15" i="1"/>
  <c r="D15" i="1"/>
  <c r="F15" i="1"/>
  <c r="G15" i="1"/>
  <c r="J15" i="1"/>
  <c r="D10" i="1"/>
  <c r="F10" i="1"/>
  <c r="G10" i="1"/>
  <c r="H10" i="1"/>
  <c r="I10" i="1"/>
  <c r="J10" i="1"/>
  <c r="C10" i="1"/>
  <c r="F14" i="4"/>
  <c r="K14" i="5"/>
  <c r="F13" i="4"/>
  <c r="G13" i="4"/>
  <c r="G10" i="5"/>
  <c r="F10" i="5"/>
  <c r="G15" i="4"/>
  <c r="G14" i="4"/>
  <c r="F15" i="4"/>
  <c r="G10" i="4"/>
  <c r="F10" i="4"/>
  <c r="I11" i="4"/>
  <c r="H11" i="4"/>
  <c r="H11" i="6"/>
  <c r="H10" i="5"/>
  <c r="I10" i="5"/>
  <c r="F14" i="2"/>
  <c r="F15" i="2"/>
  <c r="G15" i="2"/>
  <c r="G10" i="2"/>
  <c r="F10" i="2"/>
  <c r="F10" i="6"/>
  <c r="G14" i="2"/>
  <c r="F13" i="2"/>
  <c r="G13" i="2"/>
  <c r="I11" i="2"/>
  <c r="H11" i="2"/>
  <c r="C10" i="2"/>
</calcChain>
</file>

<file path=xl/sharedStrings.xml><?xml version="1.0" encoding="utf-8"?>
<sst xmlns="http://schemas.openxmlformats.org/spreadsheetml/2006/main" count="304" uniqueCount="36">
  <si>
    <t>DỰ TOÁN ĐỀ NGHỊ CẤP KINH PHÍ HỖ TRỢ BỮA ĂN TRƯA
‎CHO HỌC SINH TIỂU HỌC, TRUNG HỌC CƠ SỞ VÀ CƠ SỞ GIÁO DỤC
‎NĂM 2026 THEO NGHỊ ĐỊNH SỐ 339</t>
  </si>
  <si>
    <t>TT</t>
  </si>
  <si>
    <t>Nội dung</t>
  </si>
  <si>
    <t>Số học sinh được hỗ trợ bữa ăn trưa</t>
  </si>
  <si>
    <t>Số tháng</t>
  </si>
  <si>
    <t>Ngân sách nhà nước hỗ trợ chính sách cho học sinh</t>
  </si>
  <si>
    <t>Ghi chú</t>
  </si>
  <si>
    <t>Số tiền (nghìn đồng/năm)</t>
  </si>
  <si>
    <t>Gạo (kg/năm)</t>
  </si>
  <si>
    <t>5 tháng đầu năm 2026(năm học 2025-2026)</t>
  </si>
  <si>
    <t>5 tháng  cuối năm 2026(năm học 2026-2027)</t>
  </si>
  <si>
    <t>(A)</t>
  </si>
  <si>
    <t>(B)</t>
  </si>
  <si>
    <t>(C)</t>
  </si>
  <si>
    <t>I</t>
  </si>
  <si>
    <t>Chính sách cho học sinh</t>
  </si>
  <si>
    <t>Tiền ăn</t>
  </si>
  <si>
    <t>Gạo</t>
  </si>
  <si>
    <t>II</t>
  </si>
  <si>
    <t>Chính sách cho cơ sở giáo dục</t>
  </si>
  <si>
    <t>Hỗ trợ kinh phí phục vụ bữa trưa</t>
  </si>
  <si>
    <t>Tiền điện</t>
  </si>
  <si>
    <t>Tiền nước</t>
  </si>
  <si>
    <t>Tổng cộng</t>
  </si>
  <si>
    <t>Trường PTDTBT TH số 1 Na Sang</t>
  </si>
  <si>
    <t>Trường PTDTBT Tiểu học số 2 Na Sang</t>
  </si>
  <si>
    <t>Trường Tiểu học Na Sang</t>
  </si>
  <si>
    <t xml:space="preserve">Trường </t>
  </si>
  <si>
    <t> </t>
  </si>
  <si>
    <t>Trường PTDTBT Tiểu Học Sa Lông</t>
  </si>
  <si>
    <t>Trường PTDTBT THCS Na Sang</t>
  </si>
  <si>
    <t>Số tiền ( đồng/năm)</t>
  </si>
  <si>
    <t>4 tháng  cuối năm 2026(năm học 2026-2027)</t>
  </si>
  <si>
    <t>Trường: THCS Số 1 Na Sang</t>
  </si>
  <si>
    <t>Trường…...........</t>
  </si>
  <si>
    <t>Trường PTDTBT THCS Sa Lông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</si>
</sst>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b/>
      <sz val="10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2"/>
      <color rgb="FF000000"/>
      <name val="Times New Roman"/>
      <family val="2"/>
      <charset val="163"/>
    </font>
    <font>
      <b/>
      <sz val="12"/>
      <color theme="1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0" fillId="0" borderId="0" xfId="0" quotePrefix="1"/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3" fontId="8" fillId="0" borderId="12" xfId="0" applyNumberFormat="1" applyFont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5599-9F13-4C2B-BE5C-C70CBD6BE518}">
  <dimension ref="A2:J16"/>
  <sheetViews>
    <sheetView tabSelected="1" topLeftCell="A5" workbookViewId="0">
      <selection activeCell="L14" sqref="L14"/>
    </sheetView>
  </sheetViews>
  <sheetFormatPr defaultRowHeight="15.6" x14ac:dyDescent="0.3"/>
  <cols>
    <col min="2" max="2" width="26.8984375" customWidth="1"/>
    <col min="3" max="4" width="11.59765625" customWidth="1"/>
    <col min="6" max="6" width="12.296875" customWidth="1"/>
    <col min="7" max="7" width="13" customWidth="1"/>
    <col min="8" max="8" width="10.796875" customWidth="1"/>
    <col min="9" max="9" width="9.8984375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21"/>
      <c r="D9" s="21"/>
      <c r="E9" s="21"/>
      <c r="F9" s="7">
        <f>SUM(F10:F11)</f>
        <v>5769000000</v>
      </c>
      <c r="G9" s="7">
        <f t="shared" ref="G9:J9" si="0">SUM(G10:G11)</f>
        <v>5351400000</v>
      </c>
      <c r="H9" s="7">
        <f t="shared" si="0"/>
        <v>118520</v>
      </c>
      <c r="I9" s="7">
        <f t="shared" si="0"/>
        <v>107504</v>
      </c>
      <c r="J9" s="7">
        <f t="shared" si="0"/>
        <v>0</v>
      </c>
    </row>
    <row r="10" spans="1:10" ht="24.6" customHeight="1" x14ac:dyDescent="0.3">
      <c r="A10" s="2">
        <v>1</v>
      </c>
      <c r="B10" s="4" t="s">
        <v>16</v>
      </c>
      <c r="C10" s="6">
        <f>'NS1'!C10+'NS2'!C10+NS!C10+MTH!C10+'Tiếu học Sl'!C10+'THCS NS'!C10+'THCS S1NS'!C10+'THCS MTH'!C10+'THCS SL'!C10</f>
        <v>2564</v>
      </c>
      <c r="D10" s="6">
        <f>'NS1'!D10+'NS2'!D10+NS!D10+MTH!D10+'Tiếu học Sl'!D10+'THCS NS'!D10+'THCS S1NS'!D10+'THCS MTH'!D10+'THCS SL'!D10</f>
        <v>2653</v>
      </c>
      <c r="E10" s="6">
        <v>10</v>
      </c>
      <c r="F10" s="6">
        <f>'NS1'!F10+'NS2'!F10+NS!F10+MTH!F10+'Tiếu học Sl'!F10+'THCS NS'!F10+'THCS S1NS'!F10+'THCS MTH'!F10+'THCS SL'!F10</f>
        <v>5769000000</v>
      </c>
      <c r="G10" s="6">
        <f>'NS1'!G10+'NS2'!G10+NS!G10+MTH!G10+'Tiếu học Sl'!G10+'THCS NS'!G10+'THCS S1NS'!G10+'THCS MTH'!G10+'THCS SL'!G10</f>
        <v>5351400000</v>
      </c>
      <c r="H10" s="6">
        <f>'NS1'!H10+'NS2'!H10+NS!H10+MTH!H10+'Tiếu học Sl'!H10+'THCS NS'!H10+'THCS S1NS'!H10+'THCS MTH'!H10+'THCS SL'!H10</f>
        <v>16000</v>
      </c>
      <c r="I10" s="6">
        <f>'NS1'!I10+'NS2'!I10+NS!I10+MTH!I10+'Tiếu học Sl'!I10+'THCS NS'!I10+'THCS S1NS'!I10+'THCS MTH'!I10+'THCS SL'!I10</f>
        <v>12736</v>
      </c>
      <c r="J10" s="6">
        <f>'NS1'!J10+'NS2'!J10+NS!J10+MTH!J10+'Tiếu học Sl'!J10+'THCS NS'!J10+'THCS S1NS'!J10+'THCS MTH'!J10+'THCS SL'!J10</f>
        <v>0</v>
      </c>
    </row>
    <row r="11" spans="1:10" ht="24.6" customHeight="1" x14ac:dyDescent="0.3">
      <c r="A11" s="2">
        <v>2</v>
      </c>
      <c r="B11" s="4" t="s">
        <v>17</v>
      </c>
      <c r="C11" s="6">
        <f>'NS1'!C11+'NS2'!C11+NS!C11+MTH!C11+'Tiếu học Sl'!C11+'THCS NS'!C11+'THCS S1NS'!C11+'THCS MTH'!C11+'THCS SL'!C11</f>
        <v>2564</v>
      </c>
      <c r="D11" s="6">
        <f>'NS1'!D11+'NS2'!D11+NS!D11+MTH!D11+'Tiếu học Sl'!D11+'THCS NS'!D11+'THCS S1NS'!D11+'THCS MTH'!D11+'THCS SL'!D11</f>
        <v>2653</v>
      </c>
      <c r="E11" s="6">
        <v>10</v>
      </c>
      <c r="F11" s="6">
        <f>'NS1'!F11+'NS2'!F11+NS!F11+MTH!F11+'Tiếu học Sl'!F11+'THCS NS'!F11+'THCS S1NS'!F11+'THCS MTH'!F11+'THCS SL'!F11</f>
        <v>0</v>
      </c>
      <c r="G11" s="6">
        <f>'NS1'!G11+'NS2'!G11+NS!G11+MTH!G11+'Tiếu học Sl'!G11+'THCS NS'!G11+'THCS S1NS'!G11+'THCS MTH'!G11+'THCS SL'!G11</f>
        <v>0</v>
      </c>
      <c r="H11" s="6">
        <f>'NS1'!H11+'NS2'!H11+NS!H11+MTH!H11+'Tiếu học Sl'!H11+'THCS NS'!H11+'THCS S1NS'!H11+'THCS MTH'!H11+'THCS SL'!H11</f>
        <v>102520</v>
      </c>
      <c r="I11" s="6">
        <f>'NS1'!I11+'NS2'!I11+NS!I11+MTH!I11+'Tiếu học Sl'!I11+'THCS NS'!I11+'THCS S1NS'!I11+'THCS MTH'!I11+'THCS SL'!I11</f>
        <v>94768</v>
      </c>
      <c r="J11" s="6">
        <f>'NS1'!J11+'NS2'!J11+NS!J11+MTH!J11+'Tiếu học Sl'!J11+'THCS NS'!J11+'THCS S1NS'!J11+'THCS MTH'!J11+'THCS SL'!J11</f>
        <v>0</v>
      </c>
    </row>
    <row r="12" spans="1:10" ht="21" customHeight="1" x14ac:dyDescent="0.3">
      <c r="A12" s="21" t="s">
        <v>18</v>
      </c>
      <c r="B12" s="3" t="s">
        <v>19</v>
      </c>
      <c r="C12" s="7"/>
      <c r="D12" s="7"/>
      <c r="E12" s="7"/>
      <c r="F12" s="7">
        <f>SUM(F13:F15)</f>
        <v>997184700</v>
      </c>
      <c r="G12" s="7">
        <f t="shared" ref="G12:J12" si="1">SUM(G13:G15)</f>
        <v>981501600</v>
      </c>
      <c r="H12" s="7">
        <f t="shared" si="1"/>
        <v>0</v>
      </c>
      <c r="I12" s="7">
        <f t="shared" si="1"/>
        <v>0</v>
      </c>
      <c r="J12" s="7">
        <f t="shared" si="1"/>
        <v>0</v>
      </c>
    </row>
    <row r="13" spans="1:10" ht="24.6" customHeight="1" x14ac:dyDescent="0.3">
      <c r="A13" s="2">
        <v>1</v>
      </c>
      <c r="B13" s="4" t="s">
        <v>20</v>
      </c>
      <c r="C13" s="6">
        <f>'NS1'!C13+'NS2'!C13+NS!C13+MTH!C13+'Tiếu học Sl'!C13+'THCS NS'!C13+'THCS S1NS'!C13+'THCS MTH'!C13+'THCS SL'!C13</f>
        <v>428</v>
      </c>
      <c r="D13" s="6">
        <f>'NS1'!D13+'NS2'!D13+NS!D13+MTH!D13+'Tiếu học Sl'!D13+'THCS NS'!D13+'THCS S1NS'!D13+'THCS MTH'!D13+'THCS SL'!D13</f>
        <v>427</v>
      </c>
      <c r="E13" s="6">
        <v>10</v>
      </c>
      <c r="F13" s="6">
        <f>'NS1'!F13+'NS2'!F13+NS!F13+MTH!F13+'Tiếu học Sl'!F13+'THCS NS'!F13+'THCS S1NS'!F13+'THCS MTH'!F13+'THCS SL'!F13</f>
        <v>675167500</v>
      </c>
      <c r="G13" s="6">
        <f>'NS1'!G13+'NS2'!G13+NS!G13+MTH!G13+'Tiếu học Sl'!G13+'THCS NS'!G13+'THCS S1NS'!G13+'THCS MTH'!G13+'THCS SL'!G13</f>
        <v>625418000</v>
      </c>
      <c r="H13" s="6"/>
      <c r="I13" s="6"/>
      <c r="J13" s="6">
        <f>'NS1'!J13+'NS2'!J13+NS!J13+MTH!J13+'Tiếu học Sl'!J13+'THCS NS'!J13+'THCS S1NS'!J13+'THCS MTH'!J13+'THCS SL'!J13</f>
        <v>0</v>
      </c>
    </row>
    <row r="14" spans="1:10" ht="24.6" customHeight="1" x14ac:dyDescent="0.3">
      <c r="A14" s="2">
        <v>2</v>
      </c>
      <c r="B14" s="4" t="s">
        <v>21</v>
      </c>
      <c r="C14" s="6">
        <f>'NS1'!C14+'NS2'!C14+NS!C14+MTH!C14+'Tiếu học Sl'!C14+'THCS NS'!C14+'THCS S1NS'!C14+'THCS MTH'!C14+'THCS SL'!C14</f>
        <v>2564</v>
      </c>
      <c r="D14" s="6">
        <f>'NS1'!D14+'NS2'!D14+NS!D14+MTH!D14+'Tiếu học Sl'!D14+'THCS NS'!D14+'THCS S1NS'!D14+'THCS MTH'!D14+'THCS SL'!D14</f>
        <v>2653</v>
      </c>
      <c r="E14" s="6">
        <v>10</v>
      </c>
      <c r="F14" s="6">
        <f>'NS1'!F14+'NS2'!F14+NS!F14+MTH!F14+'Tiếu học Sl'!F14+'THCS NS'!F14+'THCS S1NS'!F14+'THCS MTH'!F14+'THCS SL'!F14</f>
        <v>169404275</v>
      </c>
      <c r="G14" s="6">
        <f>'NS1'!G14+'NS2'!G14+NS!G14+MTH!G14+'Tiếu học Sl'!G14+'THCS NS'!G14+'THCS S1NS'!G14+'THCS MTH'!G14+'THCS SL'!G14</f>
        <v>180951400</v>
      </c>
      <c r="H14" s="6"/>
      <c r="I14" s="6"/>
      <c r="J14" s="6">
        <f>'NS1'!J14+'NS2'!J14+NS!J14+MTH!J14+'Tiếu học Sl'!J14+'THCS NS'!J14+'THCS S1NS'!J14+'THCS MTH'!J14+'THCS SL'!J14</f>
        <v>0</v>
      </c>
    </row>
    <row r="15" spans="1:10" ht="24.6" customHeight="1" x14ac:dyDescent="0.3">
      <c r="A15" s="2">
        <v>3</v>
      </c>
      <c r="B15" s="4" t="s">
        <v>22</v>
      </c>
      <c r="C15" s="6">
        <f>'NS1'!C15+'NS2'!C15+NS!C15+MTH!C15+'Tiếu học Sl'!C15+'THCS NS'!C15+'THCS S1NS'!C15+'THCS MTH'!C15+'THCS SL'!C15</f>
        <v>2564</v>
      </c>
      <c r="D15" s="6">
        <f>'NS1'!D15+'NS2'!D15+NS!D15+MTH!D15+'Tiếu học Sl'!D15+'THCS NS'!D15+'THCS S1NS'!D15+'THCS MTH'!D15+'THCS SL'!D15</f>
        <v>2653</v>
      </c>
      <c r="E15" s="6">
        <v>10</v>
      </c>
      <c r="F15" s="6">
        <f>'NS1'!F15+'NS2'!F15+NS!F15+MTH!F15+'Tiếu học Sl'!F15+'THCS NS'!F15+'THCS S1NS'!F15+'THCS MTH'!F15+'THCS SL'!F15</f>
        <v>152612925</v>
      </c>
      <c r="G15" s="6">
        <f>'NS1'!G15+'NS2'!G15+NS!G15+MTH!G15+'Tiếu học Sl'!G15+'THCS NS'!G15+'THCS S1NS'!G15+'THCS MTH'!G15+'THCS SL'!G15</f>
        <v>175132200</v>
      </c>
      <c r="H15" s="6"/>
      <c r="I15" s="6"/>
      <c r="J15" s="6">
        <f>'NS1'!J15+'NS2'!J15+NS!J15+MTH!J15+'Tiếu học Sl'!J15+'THCS NS'!J15+'THCS S1NS'!J15+'THCS MTH'!J15+'THCS SL'!J15</f>
        <v>0</v>
      </c>
    </row>
    <row r="16" spans="1:10" ht="24.6" customHeight="1" x14ac:dyDescent="0.3">
      <c r="A16" s="2"/>
      <c r="B16" s="3" t="s">
        <v>23</v>
      </c>
      <c r="C16" s="21"/>
      <c r="D16" s="21"/>
      <c r="E16" s="21"/>
      <c r="F16" s="7">
        <f>F12+F9</f>
        <v>6766184700</v>
      </c>
      <c r="G16" s="7">
        <f t="shared" ref="G16:J16" si="2">G12+G9</f>
        <v>6332901600</v>
      </c>
      <c r="H16" s="7">
        <f t="shared" si="2"/>
        <v>118520</v>
      </c>
      <c r="I16" s="7">
        <f t="shared" si="2"/>
        <v>107504</v>
      </c>
      <c r="J16" s="7">
        <f t="shared" si="2"/>
        <v>0</v>
      </c>
    </row>
  </sheetData>
  <mergeCells count="9">
    <mergeCell ref="J5:J7"/>
    <mergeCell ref="F5:I5"/>
    <mergeCell ref="C5:D6"/>
    <mergeCell ref="E5:E7"/>
    <mergeCell ref="A2:J2"/>
    <mergeCell ref="A5:A6"/>
    <mergeCell ref="B5:B6"/>
    <mergeCell ref="F6:G6"/>
    <mergeCell ref="H6:I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A2B7-DFF9-4D5C-AAB2-BA63F2A458A6}">
  <dimension ref="A2:J16"/>
  <sheetViews>
    <sheetView topLeftCell="A7" workbookViewId="0">
      <selection activeCell="H14" sqref="H14"/>
    </sheetView>
  </sheetViews>
  <sheetFormatPr defaultRowHeight="15.6" x14ac:dyDescent="0.3"/>
  <cols>
    <col min="2" max="2" width="26.8984375" customWidth="1"/>
    <col min="3" max="4" width="11.59765625" customWidth="1"/>
    <col min="6" max="6" width="12.09765625" customWidth="1"/>
    <col min="7" max="7" width="12.3984375" customWidth="1"/>
    <col min="8" max="9" width="9.3984375" bestFit="1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32</v>
      </c>
      <c r="E7" s="34"/>
      <c r="F7" s="5" t="s">
        <v>9</v>
      </c>
      <c r="G7" s="5" t="s">
        <v>32</v>
      </c>
      <c r="H7" s="5" t="s">
        <v>9</v>
      </c>
      <c r="I7" s="5" t="s">
        <v>32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7"/>
      <c r="D9" s="6"/>
      <c r="E9" s="6"/>
      <c r="F9" s="7"/>
      <c r="G9" s="7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6">
        <v>179</v>
      </c>
      <c r="D10" s="6">
        <v>180</v>
      </c>
      <c r="E10" s="6">
        <v>9</v>
      </c>
      <c r="F10" s="6">
        <v>402750000</v>
      </c>
      <c r="G10" s="6">
        <v>324000000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6">
        <v>179</v>
      </c>
      <c r="D11" s="6">
        <v>180</v>
      </c>
      <c r="E11" s="6">
        <v>9</v>
      </c>
      <c r="F11" s="6"/>
      <c r="G11" s="6"/>
      <c r="H11" s="6">
        <v>7160</v>
      </c>
      <c r="I11" s="6">
        <v>5760</v>
      </c>
      <c r="J11" s="6"/>
    </row>
    <row r="12" spans="1:10" ht="24.6" customHeight="1" x14ac:dyDescent="0.3">
      <c r="A12" s="1" t="s">
        <v>18</v>
      </c>
      <c r="B12" s="3" t="s">
        <v>19</v>
      </c>
      <c r="C12" s="7"/>
      <c r="D12" s="6"/>
      <c r="E12" s="6"/>
      <c r="F12" s="7"/>
      <c r="G12" s="7"/>
      <c r="H12" s="6"/>
      <c r="I12" s="6"/>
      <c r="J12" s="6"/>
    </row>
    <row r="13" spans="1:10" ht="24.6" customHeight="1" x14ac:dyDescent="0.3">
      <c r="A13" s="2">
        <v>1</v>
      </c>
      <c r="B13" s="4" t="s">
        <v>20</v>
      </c>
      <c r="C13" s="6">
        <v>4</v>
      </c>
      <c r="D13" s="6">
        <v>4</v>
      </c>
      <c r="E13" s="6">
        <v>9</v>
      </c>
      <c r="F13" s="6">
        <v>47380000</v>
      </c>
      <c r="G13" s="6">
        <v>37904000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6">
        <v>179</v>
      </c>
      <c r="D14" s="6">
        <v>180</v>
      </c>
      <c r="E14" s="6">
        <v>9</v>
      </c>
      <c r="F14" s="6">
        <v>10068750</v>
      </c>
      <c r="G14" s="6">
        <v>8100000</v>
      </c>
      <c r="H14" s="6"/>
      <c r="J14" s="6"/>
    </row>
    <row r="15" spans="1:10" ht="24.6" customHeight="1" x14ac:dyDescent="0.3">
      <c r="A15" s="2">
        <v>3</v>
      </c>
      <c r="B15" s="4" t="s">
        <v>22</v>
      </c>
      <c r="C15" s="6">
        <v>179</v>
      </c>
      <c r="D15" s="6">
        <v>180</v>
      </c>
      <c r="E15" s="6">
        <v>9</v>
      </c>
      <c r="F15" s="6">
        <v>13425000</v>
      </c>
      <c r="G15" s="6">
        <v>10800000</v>
      </c>
      <c r="H15" s="6"/>
      <c r="I15" s="6"/>
      <c r="J15" s="6"/>
    </row>
    <row r="16" spans="1:10" ht="24.6" customHeight="1" x14ac:dyDescent="0.3">
      <c r="A16" s="2"/>
      <c r="B16" s="3" t="s">
        <v>23</v>
      </c>
      <c r="C16" s="7"/>
      <c r="D16" s="6"/>
      <c r="E16" s="6"/>
      <c r="F16" s="6"/>
      <c r="G16" s="6"/>
      <c r="H16" s="6"/>
      <c r="I16" s="6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8239-56E5-4268-A158-0B7E31EB7101}">
  <dimension ref="A2:J16"/>
  <sheetViews>
    <sheetView topLeftCell="A6" workbookViewId="0">
      <selection activeCell="M15" sqref="M15"/>
    </sheetView>
  </sheetViews>
  <sheetFormatPr defaultRowHeight="15.6" x14ac:dyDescent="0.3"/>
  <cols>
    <col min="2" max="2" width="26.8984375" customWidth="1"/>
    <col min="3" max="4" width="11.59765625" customWidth="1"/>
    <col min="6" max="6" width="13.09765625" customWidth="1"/>
    <col min="7" max="7" width="14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7"/>
      <c r="D9" s="6"/>
      <c r="E9" s="6"/>
      <c r="F9" s="6"/>
      <c r="G9" s="6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6">
        <f>466-182</f>
        <v>284</v>
      </c>
      <c r="D10" s="6">
        <v>292</v>
      </c>
      <c r="E10" s="6">
        <v>10</v>
      </c>
      <c r="F10" s="6">
        <f>C10*450000*5</f>
        <v>639000000</v>
      </c>
      <c r="G10" s="6">
        <f>D10*5*450000</f>
        <v>657000000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6">
        <v>284</v>
      </c>
      <c r="D11" s="6">
        <v>292</v>
      </c>
      <c r="E11" s="6">
        <v>10</v>
      </c>
      <c r="F11" s="6"/>
      <c r="G11" s="6"/>
      <c r="H11" s="6">
        <f>C11*8*5</f>
        <v>11360</v>
      </c>
      <c r="I11" s="6">
        <f>292*8*5</f>
        <v>11680</v>
      </c>
      <c r="J11" s="6"/>
    </row>
    <row r="12" spans="1:10" ht="24.6" customHeight="1" x14ac:dyDescent="0.3">
      <c r="A12" s="1" t="s">
        <v>18</v>
      </c>
      <c r="B12" s="3" t="s">
        <v>19</v>
      </c>
      <c r="C12" s="7"/>
      <c r="D12" s="6"/>
      <c r="E12" s="6"/>
      <c r="F12" s="6"/>
      <c r="G12" s="6"/>
      <c r="H12" s="6"/>
      <c r="I12" s="6"/>
      <c r="J12" s="6"/>
    </row>
    <row r="13" spans="1:10" ht="32.25" customHeight="1" x14ac:dyDescent="0.3">
      <c r="A13" s="2">
        <v>1</v>
      </c>
      <c r="B13" s="4" t="s">
        <v>20</v>
      </c>
      <c r="C13" s="6"/>
      <c r="D13" s="6"/>
      <c r="E13" s="6">
        <v>10</v>
      </c>
      <c r="F13" s="6">
        <f>6*2369000*5</f>
        <v>71070000</v>
      </c>
      <c r="G13" s="6">
        <f>7*2369000*5</f>
        <v>82915000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6">
        <v>284</v>
      </c>
      <c r="D14" s="6">
        <v>292</v>
      </c>
      <c r="E14" s="6">
        <v>10</v>
      </c>
      <c r="F14" s="6">
        <f>C14*16070*5</f>
        <v>22819400</v>
      </c>
      <c r="G14" s="6">
        <f>D14*16070*5</f>
        <v>23462200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6">
        <v>284</v>
      </c>
      <c r="D15" s="6">
        <v>292</v>
      </c>
      <c r="E15" s="6">
        <v>10</v>
      </c>
      <c r="F15" s="6">
        <f>C15*15000*5</f>
        <v>21300000</v>
      </c>
      <c r="G15" s="6">
        <f>D15*15180*5</f>
        <v>22162800</v>
      </c>
      <c r="H15" s="6"/>
      <c r="I15" s="6"/>
      <c r="J15" s="6"/>
    </row>
    <row r="16" spans="1:10" ht="24.6" customHeight="1" x14ac:dyDescent="0.3">
      <c r="A16" s="2"/>
      <c r="B16" s="3" t="s">
        <v>23</v>
      </c>
      <c r="C16" s="7"/>
      <c r="D16" s="6"/>
      <c r="E16" s="6"/>
      <c r="F16" s="6"/>
      <c r="G16" s="6"/>
      <c r="H16" s="6"/>
      <c r="I16" s="6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E5C9-CC4B-474B-81ED-FB7AAB6151BB}">
  <dimension ref="A1:J16"/>
  <sheetViews>
    <sheetView topLeftCell="A6" workbookViewId="0">
      <selection activeCell="I15" sqref="I15"/>
    </sheetView>
  </sheetViews>
  <sheetFormatPr defaultRowHeight="15.6" x14ac:dyDescent="0.3"/>
  <cols>
    <col min="2" max="2" width="26.8984375" customWidth="1"/>
    <col min="3" max="4" width="11.59765625" customWidth="1"/>
    <col min="6" max="6" width="13.09765625" customWidth="1"/>
    <col min="7" max="7" width="13.69921875" customWidth="1"/>
  </cols>
  <sheetData>
    <row r="1" spans="1:10" ht="6.75" customHeight="1" x14ac:dyDescent="0.3"/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25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10"/>
      <c r="D9" s="6"/>
      <c r="E9" s="6"/>
      <c r="F9" s="7"/>
      <c r="G9" s="7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11">
        <v>178</v>
      </c>
      <c r="D10" s="6">
        <v>179</v>
      </c>
      <c r="E10" s="6">
        <v>10</v>
      </c>
      <c r="F10" s="6">
        <v>400500000</v>
      </c>
      <c r="G10" s="6">
        <v>348750000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11">
        <v>178</v>
      </c>
      <c r="D11" s="6">
        <v>179</v>
      </c>
      <c r="E11" s="6">
        <v>10</v>
      </c>
      <c r="F11" s="6"/>
      <c r="G11" s="6"/>
      <c r="H11" s="6">
        <v>7080</v>
      </c>
      <c r="I11" s="6">
        <v>6232</v>
      </c>
      <c r="J11" s="6"/>
    </row>
    <row r="12" spans="1:10" ht="24.6" customHeight="1" x14ac:dyDescent="0.3">
      <c r="A12" s="1" t="s">
        <v>18</v>
      </c>
      <c r="B12" s="3" t="s">
        <v>19</v>
      </c>
      <c r="C12" s="10"/>
      <c r="D12" s="6"/>
      <c r="E12" s="6"/>
      <c r="F12" s="7"/>
      <c r="G12" s="7"/>
      <c r="H12" s="6"/>
      <c r="I12" s="6"/>
      <c r="J12" s="6"/>
    </row>
    <row r="13" spans="1:10" ht="24.6" customHeight="1" x14ac:dyDescent="0.3">
      <c r="A13" s="2">
        <v>1</v>
      </c>
      <c r="B13" s="4" t="s">
        <v>20</v>
      </c>
      <c r="C13" s="11">
        <v>4</v>
      </c>
      <c r="D13" s="6">
        <v>4</v>
      </c>
      <c r="E13" s="6">
        <v>10</v>
      </c>
      <c r="F13" s="6">
        <v>47380000</v>
      </c>
      <c r="G13" s="6">
        <v>42642000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11">
        <v>178</v>
      </c>
      <c r="D14" s="6">
        <v>179</v>
      </c>
      <c r="E14" s="6">
        <v>10</v>
      </c>
      <c r="F14" s="6">
        <v>10012500</v>
      </c>
      <c r="G14" s="6">
        <v>8628750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11">
        <v>178</v>
      </c>
      <c r="D15" s="6">
        <v>179</v>
      </c>
      <c r="E15" s="6">
        <v>10</v>
      </c>
      <c r="F15" s="6">
        <v>13350000</v>
      </c>
      <c r="G15" s="6">
        <v>11625000</v>
      </c>
      <c r="H15" s="6"/>
      <c r="I15" s="6"/>
      <c r="J15" s="6"/>
    </row>
    <row r="16" spans="1:10" ht="24.6" customHeight="1" x14ac:dyDescent="0.3">
      <c r="A16" s="2"/>
      <c r="B16" s="3" t="s">
        <v>23</v>
      </c>
      <c r="C16" s="10"/>
      <c r="D16" s="6"/>
      <c r="E16" s="6"/>
      <c r="F16" s="6"/>
      <c r="G16" s="6"/>
      <c r="H16" s="6"/>
      <c r="I16" s="6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92BE9-5052-4A86-A146-AE15E07AB1D9}">
  <dimension ref="A2:J16"/>
  <sheetViews>
    <sheetView topLeftCell="A5" workbookViewId="0">
      <selection activeCell="F15" sqref="F15"/>
    </sheetView>
  </sheetViews>
  <sheetFormatPr defaultRowHeight="15.6" x14ac:dyDescent="0.3"/>
  <cols>
    <col min="2" max="2" width="26.8984375" customWidth="1"/>
    <col min="3" max="4" width="11.59765625" customWidth="1"/>
    <col min="6" max="7" width="14.8984375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7"/>
      <c r="D9" s="6"/>
      <c r="E9" s="6"/>
      <c r="F9" s="6"/>
      <c r="G9" s="6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6">
        <v>348</v>
      </c>
      <c r="D10" s="6">
        <v>378</v>
      </c>
      <c r="E10" s="6">
        <v>10</v>
      </c>
      <c r="F10" s="6">
        <f>C10*450000*5</f>
        <v>783000000</v>
      </c>
      <c r="G10" s="6">
        <f>D10*450000*5</f>
        <v>850500000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6">
        <v>348</v>
      </c>
      <c r="D11" s="6">
        <v>378</v>
      </c>
      <c r="E11" s="6">
        <v>10</v>
      </c>
      <c r="F11" s="6"/>
      <c r="G11" s="6"/>
      <c r="H11" s="6">
        <f>C11*8*5</f>
        <v>13920</v>
      </c>
      <c r="I11" s="6">
        <f>D11*8*5</f>
        <v>15120</v>
      </c>
      <c r="J11" s="6"/>
    </row>
    <row r="12" spans="1:10" ht="24.6" customHeight="1" x14ac:dyDescent="0.3">
      <c r="A12" s="1" t="s">
        <v>18</v>
      </c>
      <c r="B12" s="3" t="s">
        <v>19</v>
      </c>
      <c r="C12" s="7"/>
      <c r="D12" s="6"/>
      <c r="E12" s="6"/>
      <c r="F12" s="6"/>
      <c r="G12" s="6"/>
      <c r="H12" s="6"/>
      <c r="I12" s="6"/>
      <c r="J12" s="6"/>
    </row>
    <row r="13" spans="1:10" ht="24.6" customHeight="1" x14ac:dyDescent="0.3">
      <c r="A13" s="2">
        <v>1</v>
      </c>
      <c r="B13" s="4" t="s">
        <v>20</v>
      </c>
      <c r="C13" s="6">
        <v>4</v>
      </c>
      <c r="D13" s="6">
        <v>4</v>
      </c>
      <c r="E13" s="6">
        <v>10</v>
      </c>
      <c r="F13" s="6">
        <f>C13*2369000*5</f>
        <v>47380000</v>
      </c>
      <c r="G13" s="6">
        <f>D13*2369000*5</f>
        <v>47380000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6">
        <v>348</v>
      </c>
      <c r="D14" s="6">
        <v>378</v>
      </c>
      <c r="E14" s="6">
        <v>10</v>
      </c>
      <c r="F14" s="6">
        <f>C14*5000*5</f>
        <v>8700000</v>
      </c>
      <c r="G14" s="6">
        <f>D14*5000*5</f>
        <v>9450000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6">
        <v>348</v>
      </c>
      <c r="D15" s="6">
        <v>378</v>
      </c>
      <c r="E15" s="6">
        <v>10</v>
      </c>
      <c r="F15" s="6">
        <f>C15*5000*5</f>
        <v>8700000</v>
      </c>
      <c r="G15" s="6">
        <f>D15*5000*5</f>
        <v>9450000</v>
      </c>
      <c r="H15" s="6"/>
      <c r="I15" s="6"/>
      <c r="J15" s="6"/>
    </row>
    <row r="16" spans="1:10" ht="24.6" customHeight="1" x14ac:dyDescent="0.3">
      <c r="A16" s="2"/>
      <c r="B16" s="3" t="s">
        <v>23</v>
      </c>
      <c r="C16" s="7"/>
      <c r="D16" s="6"/>
      <c r="E16" s="6"/>
      <c r="F16" s="6"/>
      <c r="G16" s="6"/>
      <c r="H16" s="6"/>
      <c r="I16" s="6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BD56-05A2-4E0D-BF14-3D2B6FFEE92A}">
  <dimension ref="A2:K16"/>
  <sheetViews>
    <sheetView topLeftCell="A6" workbookViewId="0">
      <selection activeCell="G12" sqref="G12"/>
    </sheetView>
  </sheetViews>
  <sheetFormatPr defaultRowHeight="15.6" x14ac:dyDescent="0.3"/>
  <cols>
    <col min="2" max="2" width="26.8984375" customWidth="1"/>
    <col min="3" max="4" width="11.59765625" customWidth="1"/>
    <col min="6" max="6" width="13.09765625" customWidth="1"/>
    <col min="7" max="7" width="15.69921875" customWidth="1"/>
    <col min="8" max="9" width="10.8984375" bestFit="1" customWidth="1"/>
  </cols>
  <sheetData>
    <row r="2" spans="1:11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x14ac:dyDescent="0.3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</row>
    <row r="5" spans="1:11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1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1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1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1" ht="24.6" customHeight="1" x14ac:dyDescent="0.3">
      <c r="A9" s="1" t="s">
        <v>14</v>
      </c>
      <c r="B9" s="3" t="s">
        <v>15</v>
      </c>
      <c r="C9" s="7"/>
      <c r="D9" s="6"/>
      <c r="E9" s="6"/>
      <c r="F9" s="6"/>
      <c r="G9" s="6"/>
      <c r="H9" s="6"/>
      <c r="I9" s="6"/>
      <c r="J9" s="6"/>
    </row>
    <row r="10" spans="1:11" ht="24.6" customHeight="1" x14ac:dyDescent="0.3">
      <c r="A10" s="2">
        <v>1</v>
      </c>
      <c r="B10" s="4" t="s">
        <v>16</v>
      </c>
      <c r="C10" s="38">
        <v>400</v>
      </c>
      <c r="D10" s="39">
        <v>398</v>
      </c>
      <c r="E10" s="40">
        <v>10</v>
      </c>
      <c r="F10" s="12">
        <f>C10*450000*5</f>
        <v>900000000</v>
      </c>
      <c r="G10" s="12">
        <f>D10*450000*4</f>
        <v>716400000</v>
      </c>
      <c r="H10" s="39">
        <f>C10*8*5</f>
        <v>16000</v>
      </c>
      <c r="I10" s="39">
        <f>D10*8*4</f>
        <v>12736</v>
      </c>
      <c r="J10" s="6"/>
    </row>
    <row r="11" spans="1:11" ht="24.6" customHeight="1" x14ac:dyDescent="0.3">
      <c r="A11" s="2">
        <v>2</v>
      </c>
      <c r="B11" s="4" t="s">
        <v>17</v>
      </c>
      <c r="C11" s="41">
        <v>400</v>
      </c>
      <c r="D11" s="12">
        <v>398</v>
      </c>
      <c r="E11" s="42">
        <v>10</v>
      </c>
      <c r="F11" s="12"/>
      <c r="G11" s="12"/>
      <c r="H11" s="12">
        <v>16000</v>
      </c>
      <c r="I11" s="12">
        <v>15920</v>
      </c>
      <c r="J11" s="6"/>
    </row>
    <row r="12" spans="1:11" ht="24.6" customHeight="1" x14ac:dyDescent="0.3">
      <c r="A12" s="1" t="s">
        <v>18</v>
      </c>
      <c r="B12" s="3" t="s">
        <v>19</v>
      </c>
      <c r="C12" s="43" t="s">
        <v>28</v>
      </c>
      <c r="D12" s="12" t="s">
        <v>28</v>
      </c>
      <c r="E12" s="42" t="s">
        <v>28</v>
      </c>
      <c r="F12" s="12" t="s">
        <v>28</v>
      </c>
      <c r="G12" s="12" t="s">
        <v>28</v>
      </c>
      <c r="H12" s="12" t="s">
        <v>28</v>
      </c>
      <c r="I12" s="12" t="s">
        <v>28</v>
      </c>
      <c r="J12" s="6"/>
    </row>
    <row r="13" spans="1:11" ht="24.6" customHeight="1" x14ac:dyDescent="0.3">
      <c r="A13" s="2">
        <v>1</v>
      </c>
      <c r="B13" s="4" t="s">
        <v>20</v>
      </c>
      <c r="C13" s="41">
        <v>400</v>
      </c>
      <c r="D13" s="12">
        <v>398</v>
      </c>
      <c r="E13" s="42">
        <v>10</v>
      </c>
      <c r="F13" s="12">
        <v>106605000</v>
      </c>
      <c r="G13" s="12">
        <v>106605000</v>
      </c>
      <c r="H13" s="12" t="s">
        <v>28</v>
      </c>
      <c r="I13" s="12" t="s">
        <v>28</v>
      </c>
      <c r="J13" s="6"/>
    </row>
    <row r="14" spans="1:11" ht="24.6" customHeight="1" x14ac:dyDescent="0.3">
      <c r="A14" s="2">
        <v>2</v>
      </c>
      <c r="B14" s="4" t="s">
        <v>21</v>
      </c>
      <c r="C14" s="41">
        <v>400</v>
      </c>
      <c r="D14" s="12">
        <v>398</v>
      </c>
      <c r="E14" s="42">
        <v>10</v>
      </c>
      <c r="F14" s="12">
        <v>34500000</v>
      </c>
      <c r="G14" s="12">
        <v>34327500</v>
      </c>
      <c r="H14" s="12" t="s">
        <v>28</v>
      </c>
      <c r="I14" s="12" t="s">
        <v>28</v>
      </c>
      <c r="J14" s="6"/>
      <c r="K14">
        <f>C14*5000*5</f>
        <v>10000000</v>
      </c>
    </row>
    <row r="15" spans="1:11" ht="24.6" customHeight="1" x14ac:dyDescent="0.3">
      <c r="A15" s="2">
        <v>3</v>
      </c>
      <c r="B15" s="4" t="s">
        <v>22</v>
      </c>
      <c r="C15" s="41">
        <v>400</v>
      </c>
      <c r="D15" s="12">
        <v>398</v>
      </c>
      <c r="E15" s="42">
        <v>10</v>
      </c>
      <c r="F15" s="12">
        <v>15000000</v>
      </c>
      <c r="G15" s="12">
        <v>14925000</v>
      </c>
      <c r="H15" s="12" t="s">
        <v>28</v>
      </c>
      <c r="I15" s="12" t="s">
        <v>28</v>
      </c>
      <c r="J15" s="6"/>
    </row>
    <row r="16" spans="1:11" ht="24.6" customHeight="1" x14ac:dyDescent="0.3">
      <c r="A16" s="2"/>
      <c r="B16" s="3" t="s">
        <v>23</v>
      </c>
      <c r="C16" s="7"/>
      <c r="D16" s="6"/>
      <c r="E16" s="6"/>
      <c r="F16" s="6"/>
      <c r="G16" s="6"/>
      <c r="H16" s="6"/>
      <c r="I16" s="6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5B9B-3DC0-46D4-8EE6-DB1741DBDC78}">
  <dimension ref="A2:J16"/>
  <sheetViews>
    <sheetView topLeftCell="A7" workbookViewId="0">
      <selection activeCell="F9" sqref="F9:G9"/>
    </sheetView>
  </sheetViews>
  <sheetFormatPr defaultRowHeight="15.6" x14ac:dyDescent="0.3"/>
  <cols>
    <col min="2" max="2" width="26.8984375" customWidth="1"/>
    <col min="3" max="4" width="11.59765625" customWidth="1"/>
    <col min="6" max="6" width="11.3984375" customWidth="1"/>
    <col min="7" max="7" width="15.3984375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10"/>
      <c r="D9" s="6"/>
      <c r="E9" s="6"/>
      <c r="F9" s="6"/>
      <c r="G9" s="6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11">
        <v>267</v>
      </c>
      <c r="D10" s="6">
        <v>283</v>
      </c>
      <c r="E10" s="6">
        <v>10</v>
      </c>
      <c r="F10" s="6">
        <f>C10*450000*5</f>
        <v>600750000</v>
      </c>
      <c r="G10" s="6">
        <v>555750000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11">
        <v>267</v>
      </c>
      <c r="D11" s="6">
        <v>283</v>
      </c>
      <c r="E11" s="6">
        <v>10</v>
      </c>
      <c r="F11" s="6"/>
      <c r="G11" s="6"/>
      <c r="H11" s="6">
        <f>C11*8*5</f>
        <v>10680</v>
      </c>
      <c r="I11" s="6">
        <v>9880</v>
      </c>
      <c r="J11" s="6"/>
    </row>
    <row r="12" spans="1:10" ht="24.6" customHeight="1" x14ac:dyDescent="0.3">
      <c r="A12" s="1" t="s">
        <v>18</v>
      </c>
      <c r="B12" s="3" t="s">
        <v>19</v>
      </c>
      <c r="C12" s="10"/>
      <c r="D12" s="6"/>
      <c r="E12" s="6"/>
      <c r="F12" s="7"/>
      <c r="G12" s="7"/>
      <c r="H12" s="6"/>
      <c r="I12" s="6"/>
      <c r="J12" s="6"/>
    </row>
    <row r="13" spans="1:10" ht="33.75" customHeight="1" x14ac:dyDescent="0.3">
      <c r="A13" s="2">
        <v>1</v>
      </c>
      <c r="B13" s="4" t="s">
        <v>20</v>
      </c>
      <c r="C13" s="11">
        <v>5</v>
      </c>
      <c r="D13" s="6">
        <v>5</v>
      </c>
      <c r="E13" s="6">
        <v>10</v>
      </c>
      <c r="F13" s="6">
        <v>94760000</v>
      </c>
      <c r="G13" s="6">
        <v>90022000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11">
        <v>267</v>
      </c>
      <c r="D14" s="6">
        <v>283</v>
      </c>
      <c r="E14" s="6">
        <v>10</v>
      </c>
      <c r="F14" s="6">
        <v>20025000</v>
      </c>
      <c r="G14" s="6">
        <v>18525000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11">
        <v>267</v>
      </c>
      <c r="D15" s="6">
        <v>283</v>
      </c>
      <c r="E15" s="6">
        <v>10</v>
      </c>
      <c r="F15" s="6">
        <v>20025000</v>
      </c>
      <c r="G15" s="6">
        <v>18525000</v>
      </c>
      <c r="H15" s="6"/>
      <c r="I15" s="6"/>
      <c r="J15" s="6">
        <v>0</v>
      </c>
    </row>
    <row r="16" spans="1:10" ht="24.6" customHeight="1" x14ac:dyDescent="0.3">
      <c r="A16" s="2"/>
      <c r="B16" s="3" t="s">
        <v>23</v>
      </c>
      <c r="C16" s="10"/>
      <c r="D16" s="7"/>
      <c r="E16" s="7"/>
      <c r="F16" s="7"/>
      <c r="G16" s="7"/>
      <c r="H16" s="7"/>
      <c r="I16" s="7"/>
      <c r="J16" s="6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54E2-B1E5-481B-96EC-E63613E5B4B6}">
  <dimension ref="A2:J16"/>
  <sheetViews>
    <sheetView topLeftCell="A6" workbookViewId="0">
      <selection activeCell="L13" sqref="L13"/>
    </sheetView>
  </sheetViews>
  <sheetFormatPr defaultRowHeight="15.6" x14ac:dyDescent="0.3"/>
  <cols>
    <col min="2" max="2" width="26.8984375" customWidth="1"/>
    <col min="3" max="4" width="11.59765625" customWidth="1"/>
    <col min="6" max="6" width="12" customWidth="1"/>
    <col min="7" max="7" width="13.09765625" customWidth="1"/>
    <col min="11" max="11" width="13.8984375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31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32</v>
      </c>
      <c r="E7" s="34"/>
      <c r="F7" s="5" t="s">
        <v>9</v>
      </c>
      <c r="G7" s="5" t="s">
        <v>32</v>
      </c>
      <c r="H7" s="5" t="s">
        <v>9</v>
      </c>
      <c r="I7" s="5" t="s">
        <v>32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s="20" customFormat="1" ht="24.6" customHeight="1" x14ac:dyDescent="0.3">
      <c r="A9" s="1" t="s">
        <v>14</v>
      </c>
      <c r="B9" s="3" t="s">
        <v>15</v>
      </c>
      <c r="C9" s="7"/>
      <c r="D9" s="7"/>
      <c r="E9" s="7"/>
      <c r="F9" s="7"/>
      <c r="G9" s="7"/>
      <c r="H9" s="7"/>
      <c r="I9" s="7"/>
      <c r="J9" s="7"/>
    </row>
    <row r="10" spans="1:10" ht="24.6" customHeight="1" x14ac:dyDescent="0.3">
      <c r="A10" s="2">
        <v>1</v>
      </c>
      <c r="B10" s="4" t="s">
        <v>16</v>
      </c>
      <c r="C10" s="6">
        <v>222</v>
      </c>
      <c r="D10" s="6">
        <v>245</v>
      </c>
      <c r="E10" s="6">
        <v>9</v>
      </c>
      <c r="F10" s="6">
        <v>499500000</v>
      </c>
      <c r="G10" s="6">
        <v>441000000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6">
        <v>222</v>
      </c>
      <c r="D11" s="6">
        <v>245</v>
      </c>
      <c r="E11" s="6">
        <v>9</v>
      </c>
      <c r="F11" s="6"/>
      <c r="G11" s="6"/>
      <c r="H11" s="6">
        <v>8880</v>
      </c>
      <c r="I11" s="6">
        <v>7840</v>
      </c>
      <c r="J11" s="6"/>
    </row>
    <row r="12" spans="1:10" s="20" customFormat="1" ht="24.6" customHeight="1" x14ac:dyDescent="0.3">
      <c r="A12" s="1" t="s">
        <v>18</v>
      </c>
      <c r="B12" s="3" t="s">
        <v>19</v>
      </c>
      <c r="C12" s="7"/>
      <c r="D12" s="7"/>
      <c r="E12" s="7"/>
      <c r="F12" s="7"/>
      <c r="G12" s="7"/>
      <c r="H12" s="7"/>
      <c r="I12" s="7"/>
      <c r="J12" s="7"/>
    </row>
    <row r="13" spans="1:10" ht="41.25" customHeight="1" x14ac:dyDescent="0.3">
      <c r="A13" s="2">
        <v>1</v>
      </c>
      <c r="B13" s="4" t="s">
        <v>20</v>
      </c>
      <c r="C13" s="6">
        <v>5</v>
      </c>
      <c r="D13" s="6">
        <v>6</v>
      </c>
      <c r="E13" s="6">
        <v>9</v>
      </c>
      <c r="F13" s="6">
        <v>59225000</v>
      </c>
      <c r="G13" s="6">
        <v>56856000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6">
        <v>222</v>
      </c>
      <c r="D14" s="6">
        <v>245</v>
      </c>
      <c r="E14" s="6">
        <v>9</v>
      </c>
      <c r="F14" s="6">
        <v>18623025</v>
      </c>
      <c r="G14" s="6">
        <v>16441950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6">
        <v>222</v>
      </c>
      <c r="D15" s="6">
        <v>245</v>
      </c>
      <c r="E15" s="6">
        <v>9</v>
      </c>
      <c r="F15" s="6">
        <v>16849800</v>
      </c>
      <c r="G15" s="6">
        <v>14876400</v>
      </c>
      <c r="H15" s="6"/>
      <c r="I15" s="6"/>
      <c r="J15" s="6"/>
    </row>
    <row r="16" spans="1:10" s="20" customFormat="1" ht="24.6" customHeight="1" x14ac:dyDescent="0.3">
      <c r="A16" s="1"/>
      <c r="B16" s="3" t="s">
        <v>23</v>
      </c>
      <c r="C16" s="7"/>
      <c r="D16" s="7"/>
      <c r="E16" s="7"/>
      <c r="F16" s="7"/>
      <c r="G16" s="7"/>
      <c r="H16" s="7"/>
      <c r="I16" s="7"/>
      <c r="J16" s="7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6B31-91FC-4E84-BCAF-B0D19FDA63CD}">
  <dimension ref="A2:J16"/>
  <sheetViews>
    <sheetView topLeftCell="A6" workbookViewId="0">
      <selection activeCell="M13" sqref="M13"/>
    </sheetView>
  </sheetViews>
  <sheetFormatPr defaultRowHeight="15.6" x14ac:dyDescent="0.3"/>
  <cols>
    <col min="2" max="2" width="26.8984375" customWidth="1"/>
    <col min="3" max="4" width="11.59765625" customWidth="1"/>
    <col min="6" max="6" width="14.59765625" customWidth="1"/>
    <col min="7" max="7" width="15.5" customWidth="1"/>
    <col min="9" max="9" width="12" customWidth="1"/>
    <col min="14" max="14" width="15.59765625" customWidth="1"/>
    <col min="16" max="16" width="15.8984375" customWidth="1"/>
  </cols>
  <sheetData>
    <row r="2" spans="1:10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0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0" ht="66" x14ac:dyDescent="0.3">
      <c r="A7" s="1"/>
      <c r="B7" s="1"/>
      <c r="C7" s="5" t="s">
        <v>9</v>
      </c>
      <c r="D7" s="5" t="s">
        <v>32</v>
      </c>
      <c r="E7" s="34"/>
      <c r="F7" s="5" t="s">
        <v>9</v>
      </c>
      <c r="G7" s="5" t="s">
        <v>32</v>
      </c>
      <c r="H7" s="5" t="s">
        <v>9</v>
      </c>
      <c r="I7" s="5" t="s">
        <v>32</v>
      </c>
      <c r="J7" s="24"/>
    </row>
    <row r="8" spans="1:10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0" ht="24.6" customHeight="1" x14ac:dyDescent="0.3">
      <c r="A9" s="1" t="s">
        <v>14</v>
      </c>
      <c r="B9" s="3" t="s">
        <v>15</v>
      </c>
      <c r="C9" s="6"/>
      <c r="D9" s="6"/>
      <c r="E9" s="6"/>
      <c r="F9" s="6"/>
      <c r="G9" s="6"/>
      <c r="H9" s="6"/>
      <c r="I9" s="6"/>
      <c r="J9" s="6"/>
    </row>
    <row r="10" spans="1:10" ht="24.6" customHeight="1" x14ac:dyDescent="0.3">
      <c r="A10" s="2">
        <v>1</v>
      </c>
      <c r="B10" s="4" t="s">
        <v>16</v>
      </c>
      <c r="C10" s="6">
        <v>439</v>
      </c>
      <c r="D10" s="6">
        <v>448</v>
      </c>
      <c r="E10" s="6">
        <v>9</v>
      </c>
      <c r="F10" s="6">
        <v>987750000</v>
      </c>
      <c r="G10" s="6">
        <v>1008000000</v>
      </c>
      <c r="H10" s="6"/>
      <c r="I10" s="6"/>
      <c r="J10" s="6"/>
    </row>
    <row r="11" spans="1:10" ht="24.6" customHeight="1" x14ac:dyDescent="0.3">
      <c r="A11" s="2">
        <v>2</v>
      </c>
      <c r="B11" s="4" t="s">
        <v>17</v>
      </c>
      <c r="C11" s="6">
        <v>439</v>
      </c>
      <c r="D11" s="6">
        <v>448</v>
      </c>
      <c r="E11" s="6">
        <v>9</v>
      </c>
      <c r="F11" s="6"/>
      <c r="G11" s="6"/>
      <c r="H11" s="6">
        <v>17560</v>
      </c>
      <c r="I11" s="6">
        <v>14336</v>
      </c>
      <c r="J11" s="6"/>
    </row>
    <row r="12" spans="1:10" ht="24.6" customHeight="1" x14ac:dyDescent="0.3">
      <c r="A12" s="1" t="s">
        <v>18</v>
      </c>
      <c r="B12" s="3" t="s">
        <v>19</v>
      </c>
      <c r="C12" s="7"/>
      <c r="D12" s="6"/>
      <c r="E12" s="6"/>
      <c r="F12" s="6"/>
      <c r="G12" s="6"/>
      <c r="H12" s="6"/>
      <c r="I12" s="6"/>
      <c r="J12" s="6"/>
    </row>
    <row r="13" spans="1:10" ht="27" customHeight="1" x14ac:dyDescent="0.3">
      <c r="A13" s="2">
        <v>1</v>
      </c>
      <c r="B13" s="4" t="s">
        <v>20</v>
      </c>
      <c r="C13" s="6"/>
      <c r="D13" s="6"/>
      <c r="E13" s="6">
        <v>9</v>
      </c>
      <c r="F13" s="6">
        <v>130297500</v>
      </c>
      <c r="G13" s="6">
        <v>104238000</v>
      </c>
      <c r="H13" s="6"/>
      <c r="I13" s="6"/>
      <c r="J13" s="6"/>
    </row>
    <row r="14" spans="1:10" ht="24.6" customHeight="1" x14ac:dyDescent="0.3">
      <c r="A14" s="2">
        <v>2</v>
      </c>
      <c r="B14" s="4" t="s">
        <v>21</v>
      </c>
      <c r="C14" s="6">
        <v>439</v>
      </c>
      <c r="D14" s="6">
        <v>448</v>
      </c>
      <c r="E14" s="6">
        <v>9</v>
      </c>
      <c r="F14" s="6">
        <v>7902000</v>
      </c>
      <c r="G14" s="6">
        <v>32256000</v>
      </c>
      <c r="H14" s="6"/>
      <c r="I14" s="6"/>
      <c r="J14" s="6"/>
    </row>
    <row r="15" spans="1:10" ht="24.6" customHeight="1" x14ac:dyDescent="0.3">
      <c r="A15" s="2">
        <v>3</v>
      </c>
      <c r="B15" s="4" t="s">
        <v>22</v>
      </c>
      <c r="C15" s="6">
        <v>439</v>
      </c>
      <c r="D15" s="6">
        <v>448</v>
      </c>
      <c r="E15" s="6">
        <v>9</v>
      </c>
      <c r="F15" s="6">
        <v>11359125</v>
      </c>
      <c r="G15" s="6">
        <v>46368000</v>
      </c>
      <c r="H15" s="6"/>
      <c r="I15" s="6"/>
      <c r="J15" s="6"/>
    </row>
    <row r="16" spans="1:10" ht="24.6" customHeight="1" x14ac:dyDescent="0.3">
      <c r="A16" s="2"/>
      <c r="B16" s="3" t="s">
        <v>23</v>
      </c>
      <c r="C16" s="6"/>
      <c r="D16" s="6"/>
      <c r="E16" s="7"/>
      <c r="F16" s="7"/>
      <c r="G16" s="7"/>
      <c r="H16" s="7"/>
      <c r="I16" s="7"/>
      <c r="J16" s="7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6934-7A4D-4DDA-8C39-5BE42869047B}">
  <dimension ref="A2:L16"/>
  <sheetViews>
    <sheetView topLeftCell="A7" workbookViewId="0">
      <selection activeCell="G18" sqref="G18"/>
    </sheetView>
  </sheetViews>
  <sheetFormatPr defaultRowHeight="15.6" x14ac:dyDescent="0.3"/>
  <cols>
    <col min="2" max="2" width="26.8984375" customWidth="1"/>
    <col min="3" max="4" width="11.59765625" customWidth="1"/>
    <col min="6" max="6" width="13.19921875" customWidth="1"/>
    <col min="7" max="7" width="11" customWidth="1"/>
  </cols>
  <sheetData>
    <row r="2" spans="1:12" ht="67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x14ac:dyDescent="0.3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</row>
    <row r="5" spans="1:12" ht="46.95" customHeight="1" x14ac:dyDescent="0.3">
      <c r="A5" s="36" t="s">
        <v>1</v>
      </c>
      <c r="B5" s="36" t="s">
        <v>2</v>
      </c>
      <c r="C5" s="28" t="s">
        <v>3</v>
      </c>
      <c r="D5" s="29"/>
      <c r="E5" s="32" t="s">
        <v>4</v>
      </c>
      <c r="F5" s="25" t="s">
        <v>5</v>
      </c>
      <c r="G5" s="26"/>
      <c r="H5" s="26"/>
      <c r="I5" s="27"/>
      <c r="J5" s="22" t="s">
        <v>6</v>
      </c>
    </row>
    <row r="6" spans="1:12" ht="31.2" customHeight="1" x14ac:dyDescent="0.3">
      <c r="A6" s="36"/>
      <c r="B6" s="36"/>
      <c r="C6" s="30"/>
      <c r="D6" s="31"/>
      <c r="E6" s="33"/>
      <c r="F6" s="25" t="s">
        <v>7</v>
      </c>
      <c r="G6" s="27"/>
      <c r="H6" s="25" t="s">
        <v>8</v>
      </c>
      <c r="I6" s="27"/>
      <c r="J6" s="23"/>
    </row>
    <row r="7" spans="1:12" ht="66" x14ac:dyDescent="0.3">
      <c r="A7" s="1"/>
      <c r="B7" s="1"/>
      <c r="C7" s="5" t="s">
        <v>9</v>
      </c>
      <c r="D7" s="5" t="s">
        <v>10</v>
      </c>
      <c r="E7" s="34"/>
      <c r="F7" s="5" t="s">
        <v>9</v>
      </c>
      <c r="G7" s="5" t="s">
        <v>10</v>
      </c>
      <c r="H7" s="5" t="s">
        <v>9</v>
      </c>
      <c r="I7" s="5" t="s">
        <v>10</v>
      </c>
      <c r="J7" s="24"/>
    </row>
    <row r="8" spans="1:12" x14ac:dyDescent="0.3">
      <c r="A8" s="2" t="s">
        <v>11</v>
      </c>
      <c r="B8" s="2" t="s">
        <v>12</v>
      </c>
      <c r="C8" s="2"/>
      <c r="D8" s="2">
        <v>-1</v>
      </c>
      <c r="E8" s="2">
        <v>-2</v>
      </c>
      <c r="F8" s="2"/>
      <c r="G8" s="2">
        <v>-3</v>
      </c>
      <c r="H8" s="2"/>
      <c r="I8" s="2">
        <v>-4</v>
      </c>
      <c r="J8" s="2" t="s">
        <v>13</v>
      </c>
    </row>
    <row r="9" spans="1:12" ht="24.6" customHeight="1" x14ac:dyDescent="0.3">
      <c r="A9" s="1" t="s">
        <v>14</v>
      </c>
      <c r="B9" s="3" t="s">
        <v>15</v>
      </c>
      <c r="C9" s="15"/>
      <c r="D9" s="13"/>
      <c r="E9" s="13"/>
      <c r="F9" s="18"/>
      <c r="G9" s="18"/>
      <c r="H9" s="13"/>
      <c r="I9" s="13"/>
      <c r="J9" s="13"/>
    </row>
    <row r="10" spans="1:12" ht="24.6" customHeight="1" x14ac:dyDescent="0.3">
      <c r="A10" s="2">
        <v>1</v>
      </c>
      <c r="B10" s="8" t="s">
        <v>16</v>
      </c>
      <c r="C10" s="44">
        <v>247</v>
      </c>
      <c r="D10" s="44">
        <v>250</v>
      </c>
      <c r="E10" s="14">
        <v>9</v>
      </c>
      <c r="F10" s="19">
        <v>555750000</v>
      </c>
      <c r="G10" s="19">
        <v>450000000</v>
      </c>
      <c r="H10" s="14"/>
      <c r="I10" s="14"/>
      <c r="J10" s="14"/>
    </row>
    <row r="11" spans="1:12" ht="24.6" customHeight="1" x14ac:dyDescent="0.3">
      <c r="A11" s="2">
        <v>2</v>
      </c>
      <c r="B11" s="8" t="s">
        <v>17</v>
      </c>
      <c r="C11" s="44">
        <v>247</v>
      </c>
      <c r="D11" s="44">
        <v>250</v>
      </c>
      <c r="E11" s="14">
        <v>9</v>
      </c>
      <c r="F11" s="45"/>
      <c r="G11" s="45"/>
      <c r="H11" s="46">
        <v>9880</v>
      </c>
      <c r="I11" s="14">
        <v>8000</v>
      </c>
      <c r="J11" s="14"/>
      <c r="K11" s="17"/>
    </row>
    <row r="12" spans="1:12" ht="24.6" customHeight="1" x14ac:dyDescent="0.3">
      <c r="A12" s="1" t="s">
        <v>18</v>
      </c>
      <c r="B12" s="9" t="s">
        <v>19</v>
      </c>
      <c r="C12" s="16" t="s">
        <v>28</v>
      </c>
      <c r="D12" s="14" t="s">
        <v>28</v>
      </c>
      <c r="E12" s="14"/>
      <c r="F12" s="19"/>
      <c r="G12" s="19"/>
      <c r="H12" s="14"/>
      <c r="I12" s="14"/>
      <c r="J12" s="14"/>
    </row>
    <row r="13" spans="1:12" ht="24.6" customHeight="1" x14ac:dyDescent="0.3">
      <c r="A13" s="2">
        <v>1</v>
      </c>
      <c r="B13" s="8" t="s">
        <v>20</v>
      </c>
      <c r="C13" s="14">
        <v>6</v>
      </c>
      <c r="D13" s="14">
        <v>6</v>
      </c>
      <c r="E13" s="14">
        <v>9</v>
      </c>
      <c r="F13" s="19">
        <v>71070000</v>
      </c>
      <c r="G13" s="19">
        <v>56856000</v>
      </c>
      <c r="H13" s="14"/>
      <c r="I13" s="14"/>
      <c r="J13" s="14"/>
    </row>
    <row r="14" spans="1:12" ht="24.6" customHeight="1" x14ac:dyDescent="0.3">
      <c r="A14" s="2">
        <v>2</v>
      </c>
      <c r="B14" s="8" t="s">
        <v>21</v>
      </c>
      <c r="C14" s="44">
        <v>247</v>
      </c>
      <c r="D14" s="44">
        <v>250</v>
      </c>
      <c r="E14" s="14">
        <v>9</v>
      </c>
      <c r="F14" s="19">
        <v>36753600</v>
      </c>
      <c r="G14" s="19">
        <v>29760000</v>
      </c>
      <c r="H14" s="14"/>
      <c r="I14" s="14"/>
      <c r="J14" s="14"/>
      <c r="L14">
        <v>36753600</v>
      </c>
    </row>
    <row r="15" spans="1:12" ht="24.6" customHeight="1" x14ac:dyDescent="0.3">
      <c r="A15" s="2">
        <v>3</v>
      </c>
      <c r="B15" s="8" t="s">
        <v>22</v>
      </c>
      <c r="C15" s="44">
        <v>247</v>
      </c>
      <c r="D15" s="44">
        <v>250</v>
      </c>
      <c r="E15" s="14">
        <v>9</v>
      </c>
      <c r="F15" s="19">
        <v>32604000</v>
      </c>
      <c r="G15" s="19">
        <v>26400000</v>
      </c>
      <c r="H15" s="14"/>
      <c r="I15" s="14"/>
      <c r="J15" s="14"/>
    </row>
    <row r="16" spans="1:12" ht="24.6" customHeight="1" x14ac:dyDescent="0.3">
      <c r="A16" s="2"/>
      <c r="B16" s="9" t="s">
        <v>23</v>
      </c>
      <c r="C16" s="16"/>
      <c r="D16" s="14"/>
      <c r="E16" s="14"/>
      <c r="F16" s="19"/>
      <c r="G16" s="19"/>
      <c r="H16" s="14"/>
      <c r="I16" s="14"/>
      <c r="J16" s="14"/>
    </row>
  </sheetData>
  <mergeCells count="10">
    <mergeCell ref="A2:J2"/>
    <mergeCell ref="A5:A6"/>
    <mergeCell ref="B5:B6"/>
    <mergeCell ref="C5:D6"/>
    <mergeCell ref="E5:E7"/>
    <mergeCell ref="F5:I5"/>
    <mergeCell ref="J5:J7"/>
    <mergeCell ref="F6:G6"/>
    <mergeCell ref="H6:I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10</vt:i4>
      </vt:variant>
    </vt:vector>
  </HeadingPairs>
  <TitlesOfParts>
    <vt:vector size="10" baseType="lpstr">
      <vt:lpstr>Tổng hợp</vt:lpstr>
      <vt:lpstr>NS1</vt:lpstr>
      <vt:lpstr>NS2</vt:lpstr>
      <vt:lpstr>NS</vt:lpstr>
      <vt:lpstr>MTH</vt:lpstr>
      <vt:lpstr>Tiếu học Sl</vt:lpstr>
      <vt:lpstr>THCS NS</vt:lpstr>
      <vt:lpstr>THCS S1NS</vt:lpstr>
      <vt:lpstr>THCS MTH</vt:lpstr>
      <vt:lpstr>THCS SL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Manh CuongZb14</dc:creator>
  <cp:keywords/>
  <dc:description/>
  <cp:lastModifiedBy>Manh CuongZb14</cp:lastModifiedBy>
  <cp:revision/>
  <dcterms:created xsi:type="dcterms:W3CDTF">2026-01-09T00:17:16Z</dcterms:created>
  <dcterms:modified xsi:type="dcterms:W3CDTF">2026-01-12T01:47:31Z</dcterms:modified>
  <cp:category/>
  <cp:contentStatus/>
</cp:coreProperties>
</file>